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225"/>
  <workbookPr autoCompressPictures="0"/>
  <bookViews>
    <workbookView xWindow="0" yWindow="0" windowWidth="28800" windowHeight="17480"/>
  </bookViews>
  <sheets>
    <sheet name="Hoja1" sheetId="1" r:id="rId1"/>
    <sheet name="Hoja2" sheetId="2" r:id="rId2"/>
    <sheet name="Hoja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30" i="1" l="1"/>
  <c r="E129" i="1"/>
  <c r="E135" i="1"/>
  <c r="F130" i="1"/>
  <c r="D130" i="1"/>
  <c r="D129" i="1"/>
  <c r="D135" i="1"/>
  <c r="C135" i="1"/>
  <c r="F129" i="1"/>
  <c r="F135" i="1"/>
  <c r="D117" i="1"/>
  <c r="E120" i="1"/>
  <c r="E112" i="1"/>
  <c r="E113" i="1"/>
  <c r="E111" i="1"/>
  <c r="E117" i="1"/>
  <c r="F112" i="1"/>
  <c r="F113" i="1"/>
  <c r="F111" i="1"/>
  <c r="F117" i="1"/>
  <c r="G112" i="1"/>
  <c r="G113" i="1"/>
  <c r="G111" i="1"/>
  <c r="G117" i="1"/>
  <c r="H112" i="1"/>
  <c r="H113" i="1"/>
  <c r="H111" i="1"/>
  <c r="H117" i="1"/>
  <c r="I112" i="1"/>
  <c r="I113" i="1"/>
  <c r="I111" i="1"/>
  <c r="I117" i="1"/>
  <c r="D122" i="1"/>
  <c r="D121" i="1"/>
  <c r="D103" i="1"/>
  <c r="E97" i="1"/>
  <c r="E103" i="1"/>
  <c r="F97" i="1"/>
  <c r="F103" i="1"/>
  <c r="G97" i="1"/>
  <c r="G103" i="1"/>
  <c r="H97" i="1"/>
  <c r="H103" i="1"/>
  <c r="I97" i="1"/>
  <c r="I103" i="1"/>
  <c r="D107" i="1"/>
  <c r="D106" i="1"/>
  <c r="D87" i="1"/>
  <c r="E82" i="1"/>
  <c r="E83" i="1"/>
  <c r="E81" i="1"/>
  <c r="E87" i="1"/>
  <c r="F82" i="1"/>
  <c r="F83" i="1"/>
  <c r="F81" i="1"/>
  <c r="F87" i="1"/>
  <c r="G82" i="1"/>
  <c r="G83" i="1"/>
  <c r="G81" i="1"/>
  <c r="G87" i="1"/>
  <c r="H82" i="1"/>
  <c r="H83" i="1"/>
  <c r="H81" i="1"/>
  <c r="H87" i="1"/>
  <c r="I82" i="1"/>
  <c r="I83" i="1"/>
  <c r="I81" i="1"/>
  <c r="I87" i="1"/>
  <c r="C93" i="1"/>
  <c r="H38" i="1"/>
  <c r="J38" i="1"/>
  <c r="H39" i="1"/>
  <c r="J39" i="1"/>
  <c r="J40" i="1"/>
  <c r="C92" i="1"/>
  <c r="J83" i="1"/>
  <c r="C73" i="1"/>
  <c r="D67" i="1"/>
  <c r="D73" i="1"/>
  <c r="E67" i="1"/>
  <c r="E73" i="1"/>
  <c r="F67" i="1"/>
  <c r="F73" i="1"/>
  <c r="G67" i="1"/>
  <c r="G73" i="1"/>
  <c r="H67" i="1"/>
  <c r="H73" i="1"/>
  <c r="B77" i="1"/>
  <c r="B74" i="1"/>
  <c r="B76" i="1"/>
  <c r="K42" i="1"/>
  <c r="H53" i="1"/>
  <c r="K53" i="1"/>
  <c r="K60" i="1"/>
  <c r="H60" i="1"/>
  <c r="H40" i="1"/>
  <c r="G19" i="1"/>
  <c r="C144" i="1"/>
  <c r="C143" i="1"/>
</calcChain>
</file>

<file path=xl/sharedStrings.xml><?xml version="1.0" encoding="utf-8"?>
<sst xmlns="http://schemas.openxmlformats.org/spreadsheetml/2006/main" count="133" uniqueCount="78">
  <si>
    <t xml:space="preserve">EVALUACION DE PROYECTOS </t>
  </si>
  <si>
    <t xml:space="preserve"> </t>
  </si>
  <si>
    <t xml:space="preserve">. MERCADO </t>
  </si>
  <si>
    <t xml:space="preserve">DEMNADA POTENCIAL </t>
  </si>
  <si>
    <t>PRECIO</t>
  </si>
  <si>
    <t>CANALES</t>
  </si>
  <si>
    <t>COMPETENCIUA</t>
  </si>
  <si>
    <t xml:space="preserve">PROVEEDORES </t>
  </si>
  <si>
    <t xml:space="preserve">ESTUDIO TECNICO </t>
  </si>
  <si>
    <t>LOCALIZACIO</t>
  </si>
  <si>
    <t>TAMAÑO</t>
  </si>
  <si>
    <t xml:space="preserve">INGENIERIA </t>
  </si>
  <si>
    <t>ESTUDIO ECONOMICO FINAQNCIERO</t>
  </si>
  <si>
    <t>INVERSDION</t>
  </si>
  <si>
    <t>FINANCIAMIENTO</t>
  </si>
  <si>
    <t xml:space="preserve">PRESUPUESTOS </t>
  </si>
  <si>
    <t>INGRESO</t>
  </si>
  <si>
    <t>COSTOS</t>
  </si>
  <si>
    <t>GASTOS</t>
  </si>
  <si>
    <t>P0RODUCCION</t>
  </si>
  <si>
    <t xml:space="preserve">FLUJO DE CAJA </t>
  </si>
  <si>
    <t xml:space="preserve">MOVIMIENTO DE EFECTIVO </t>
  </si>
  <si>
    <t xml:space="preserve">EVALUACION </t>
  </si>
  <si>
    <t>VAN</t>
  </si>
  <si>
    <t>TIR</t>
  </si>
  <si>
    <t xml:space="preserve">MAYOR A CERO </t>
  </si>
  <si>
    <t>PRK</t>
  </si>
  <si>
    <t xml:space="preserve">MAYOR A LA TASA DE DESCUENTO </t>
  </si>
  <si>
    <t>WACC</t>
  </si>
  <si>
    <t>CPK</t>
  </si>
  <si>
    <t>COK</t>
  </si>
  <si>
    <t>I</t>
  </si>
  <si>
    <t>BANCO</t>
  </si>
  <si>
    <t>CAPITAL</t>
  </si>
  <si>
    <t>TOTAL</t>
  </si>
  <si>
    <t>MONTO</t>
  </si>
  <si>
    <t>%</t>
  </si>
  <si>
    <t>CFI</t>
  </si>
  <si>
    <t>TMRI</t>
  </si>
  <si>
    <t>TMRC</t>
  </si>
  <si>
    <t>PB</t>
  </si>
  <si>
    <t>TLR</t>
  </si>
  <si>
    <t>RBPER</t>
  </si>
  <si>
    <t>SUBASTA DE BONOS</t>
  </si>
  <si>
    <t xml:space="preserve">PERU </t>
  </si>
  <si>
    <t>VZ</t>
  </si>
  <si>
    <t>RIESGO PAIS</t>
  </si>
  <si>
    <t>RBPE</t>
  </si>
  <si>
    <t>OFERTA</t>
  </si>
  <si>
    <t>RETOR.ESPERA</t>
  </si>
  <si>
    <t>BIEN AGRICOLA</t>
  </si>
  <si>
    <t>PRODUCTO</t>
  </si>
  <si>
    <t xml:space="preserve">MAIZ AMARILLO </t>
  </si>
  <si>
    <t xml:space="preserve">ELASTICIDAD </t>
  </si>
  <si>
    <t>COSTO</t>
  </si>
  <si>
    <t>GASTO</t>
  </si>
  <si>
    <t>INVERSION</t>
  </si>
  <si>
    <t xml:space="preserve">FL. NETO </t>
  </si>
  <si>
    <t>CANTIDAD</t>
  </si>
  <si>
    <t>P0RECIO</t>
  </si>
  <si>
    <t xml:space="preserve">FLUJ0 DE CAJA SENSIBILIZADO </t>
  </si>
  <si>
    <t>ENTORNO</t>
  </si>
  <si>
    <t xml:space="preserve">AUMENTA LA DEMANDA EN EL MERCADO MUNDIAL Y CON ELLO EL PRECIO </t>
  </si>
  <si>
    <t xml:space="preserve">AUMENTO DE PRECIO </t>
  </si>
  <si>
    <t xml:space="preserve">VAN </t>
  </si>
  <si>
    <t xml:space="preserve">PRODUCTO </t>
  </si>
  <si>
    <t xml:space="preserve">CONFECCIONES </t>
  </si>
  <si>
    <t xml:space="preserve">CHOMPAS DE LANA DE ALPACA </t>
  </si>
  <si>
    <t>ELASTICIDAD</t>
  </si>
  <si>
    <t>AUMENTA EL PRECIO  EN 15%</t>
  </si>
  <si>
    <t xml:space="preserve">NO MAS ADECUADO ES BAJAR EL PRECIO </t>
  </si>
  <si>
    <t>INGRESOS</t>
  </si>
  <si>
    <t>FLUJO NETO</t>
  </si>
  <si>
    <t>ELASTICIDAD INGRESO</t>
  </si>
  <si>
    <t xml:space="preserve">LICORES </t>
  </si>
  <si>
    <t>SOLES</t>
  </si>
  <si>
    <t xml:space="preserve">TASA </t>
  </si>
  <si>
    <t>INGRESO CAE EN UN 10%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</si>
</sst>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S/.&quot;\ #,##0.00;[Red]&quot;S/.&quot;\ \-#,##0.00"/>
    <numFmt numFmtId="165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0" applyFont="1"/>
    <xf numFmtId="9" fontId="0" fillId="0" borderId="0" xfId="0" applyNumberFormat="1"/>
    <xf numFmtId="0" fontId="0" fillId="0" borderId="1" xfId="0" applyBorder="1"/>
    <xf numFmtId="9" fontId="0" fillId="0" borderId="1" xfId="0" applyNumberFormat="1" applyBorder="1"/>
    <xf numFmtId="0" fontId="3" fillId="2" borderId="1" xfId="0" applyFont="1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9" fontId="0" fillId="0" borderId="5" xfId="0" applyNumberFormat="1" applyBorder="1"/>
    <xf numFmtId="0" fontId="0" fillId="0" borderId="5" xfId="0" applyBorder="1"/>
    <xf numFmtId="0" fontId="0" fillId="0" borderId="6" xfId="0" applyBorder="1"/>
    <xf numFmtId="9" fontId="0" fillId="0" borderId="7" xfId="0" applyNumberForma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9" fontId="0" fillId="0" borderId="11" xfId="0" applyNumberFormat="1" applyBorder="1"/>
    <xf numFmtId="0" fontId="0" fillId="0" borderId="11" xfId="0" applyBorder="1"/>
    <xf numFmtId="0" fontId="0" fillId="0" borderId="12" xfId="0" applyBorder="1"/>
    <xf numFmtId="9" fontId="0" fillId="0" borderId="13" xfId="0" applyNumberFormat="1" applyBorder="1"/>
    <xf numFmtId="10" fontId="0" fillId="0" borderId="0" xfId="0" applyNumberFormat="1"/>
    <xf numFmtId="165" fontId="2" fillId="2" borderId="0" xfId="1" applyNumberFormat="1" applyFont="1" applyFill="1"/>
    <xf numFmtId="0" fontId="4" fillId="0" borderId="1" xfId="0" applyFont="1" applyBorder="1"/>
    <xf numFmtId="0" fontId="5" fillId="0" borderId="1" xfId="0" applyFont="1" applyBorder="1"/>
    <xf numFmtId="0" fontId="5" fillId="2" borderId="1" xfId="0" applyFont="1" applyFill="1" applyBorder="1"/>
    <xf numFmtId="0" fontId="4" fillId="2" borderId="1" xfId="0" applyFont="1" applyFill="1" applyBorder="1"/>
    <xf numFmtId="0" fontId="5" fillId="0" borderId="0" xfId="0" applyFont="1"/>
    <xf numFmtId="0" fontId="7" fillId="0" borderId="0" xfId="0" applyFont="1"/>
    <xf numFmtId="0" fontId="7" fillId="0" borderId="1" xfId="0" applyFont="1" applyBorder="1"/>
    <xf numFmtId="164" fontId="7" fillId="0" borderId="1" xfId="0" applyNumberFormat="1" applyFont="1" applyBorder="1"/>
    <xf numFmtId="9" fontId="7" fillId="0" borderId="1" xfId="0" applyNumberFormat="1" applyFont="1" applyBorder="1"/>
    <xf numFmtId="0" fontId="8" fillId="0" borderId="0" xfId="0" applyFont="1"/>
    <xf numFmtId="0" fontId="5" fillId="0" borderId="0" xfId="0" applyFont="1" applyFill="1" applyBorder="1"/>
    <xf numFmtId="9" fontId="5" fillId="0" borderId="0" xfId="0" applyNumberFormat="1" applyFont="1"/>
    <xf numFmtId="0" fontId="6" fillId="2" borderId="0" xfId="0" applyFont="1" applyFill="1"/>
    <xf numFmtId="164" fontId="6" fillId="2" borderId="0" xfId="0" applyNumberFormat="1" applyFont="1" applyFill="1"/>
    <xf numFmtId="9" fontId="6" fillId="2" borderId="0" xfId="0" applyNumberFormat="1" applyFont="1" applyFill="1"/>
    <xf numFmtId="0" fontId="5" fillId="0" borderId="14" xfId="0" applyFont="1" applyFill="1" applyBorder="1"/>
    <xf numFmtId="0" fontId="5" fillId="2" borderId="0" xfId="0" applyFont="1" applyFill="1"/>
    <xf numFmtId="164" fontId="5" fillId="2" borderId="0" xfId="0" applyNumberFormat="1" applyFont="1" applyFill="1"/>
    <xf numFmtId="9" fontId="5" fillId="2" borderId="0" xfId="0" applyNumberFormat="1" applyFont="1" applyFill="1"/>
    <xf numFmtId="0" fontId="5" fillId="3" borderId="0" xfId="0" applyFont="1" applyFill="1"/>
    <xf numFmtId="164" fontId="5" fillId="3" borderId="0" xfId="0" applyNumberFormat="1" applyFont="1" applyFill="1"/>
    <xf numFmtId="9" fontId="5" fillId="3" borderId="0" xfId="0" applyNumberFormat="1" applyFont="1" applyFill="1"/>
    <xf numFmtId="0" fontId="0" fillId="3" borderId="1" xfId="0" applyFill="1" applyBorder="1"/>
    <xf numFmtId="0" fontId="6" fillId="0" borderId="8" xfId="0" applyFont="1" applyBorder="1"/>
    <xf numFmtId="0" fontId="6" fillId="0" borderId="15" xfId="0" applyFont="1" applyBorder="1"/>
    <xf numFmtId="0" fontId="6" fillId="0" borderId="9" xfId="0" applyFont="1" applyBorder="1"/>
    <xf numFmtId="0" fontId="6" fillId="0" borderId="10" xfId="0" applyFont="1" applyBorder="1"/>
    <xf numFmtId="0" fontId="6" fillId="0" borderId="0" xfId="0" applyFont="1" applyBorder="1"/>
    <xf numFmtId="0" fontId="6" fillId="0" borderId="11" xfId="0" applyFont="1" applyBorder="1"/>
    <xf numFmtId="9" fontId="6" fillId="0" borderId="0" xfId="0" applyNumberFormat="1" applyFont="1" applyBorder="1"/>
    <xf numFmtId="164" fontId="6" fillId="0" borderId="0" xfId="0" applyNumberFormat="1" applyFont="1" applyBorder="1"/>
    <xf numFmtId="0" fontId="6" fillId="0" borderId="12" xfId="0" applyFont="1" applyBorder="1"/>
    <xf numFmtId="0" fontId="6" fillId="0" borderId="16" xfId="0" applyFont="1" applyBorder="1"/>
    <xf numFmtId="0" fontId="6" fillId="0" borderId="13" xfId="0" applyFont="1" applyBorder="1"/>
    <xf numFmtId="0" fontId="5" fillId="0" borderId="8" xfId="0" applyFont="1" applyBorder="1"/>
    <xf numFmtId="0" fontId="5" fillId="0" borderId="15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0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16" xfId="0" applyFont="1" applyBorder="1"/>
    <xf numFmtId="0" fontId="5" fillId="0" borderId="13" xfId="0" applyFont="1" applyBorder="1"/>
    <xf numFmtId="0" fontId="6" fillId="0" borderId="0" xfId="0" applyFont="1" applyFill="1" applyBorder="1"/>
    <xf numFmtId="0" fontId="9" fillId="0" borderId="0" xfId="0" applyFont="1"/>
  </cellXfs>
  <cellStyles count="2">
    <cellStyle name="Normal" xfId="0" builtinId="0"/>
    <cellStyle name="Porcentual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L147"/>
  <sheetViews>
    <sheetView tabSelected="1" workbookViewId="0">
      <selection activeCell="G26" sqref="G26"/>
    </sheetView>
  </sheetViews>
  <sheetFormatPr baseColWidth="10" defaultRowHeight="14" x14ac:dyDescent="0"/>
  <cols>
    <col min="2" max="2" width="15.33203125" customWidth="1"/>
    <col min="3" max="3" width="21.5" customWidth="1"/>
    <col min="4" max="4" width="23.5" customWidth="1"/>
    <col min="5" max="5" width="19.6640625" customWidth="1"/>
    <col min="6" max="6" width="17.33203125" customWidth="1"/>
    <col min="7" max="7" width="17.1640625" customWidth="1"/>
    <col min="8" max="8" width="17.6640625" customWidth="1"/>
    <col min="9" max="9" width="18.33203125" customWidth="1"/>
  </cols>
  <sheetData>
    <row r="4" spans="1:4">
      <c r="A4" s="1"/>
      <c r="B4" s="1" t="s">
        <v>0</v>
      </c>
      <c r="C4" s="1"/>
      <c r="D4" s="1"/>
    </row>
    <row r="6" spans="1:4">
      <c r="B6" t="s">
        <v>2</v>
      </c>
      <c r="D6" t="s">
        <v>1</v>
      </c>
    </row>
    <row r="7" spans="1:4">
      <c r="C7" t="s">
        <v>3</v>
      </c>
    </row>
    <row r="8" spans="1:4">
      <c r="C8" t="s">
        <v>4</v>
      </c>
    </row>
    <row r="9" spans="1:4">
      <c r="C9" t="s">
        <v>5</v>
      </c>
    </row>
    <row r="10" spans="1:4">
      <c r="C10" t="s">
        <v>6</v>
      </c>
    </row>
    <row r="11" spans="1:4">
      <c r="C11" t="s">
        <v>7</v>
      </c>
    </row>
    <row r="12" spans="1:4">
      <c r="B12" t="s">
        <v>8</v>
      </c>
    </row>
    <row r="13" spans="1:4">
      <c r="C13" t="s">
        <v>9</v>
      </c>
    </row>
    <row r="14" spans="1:4">
      <c r="C14" t="s">
        <v>10</v>
      </c>
    </row>
    <row r="15" spans="1:4">
      <c r="C15" t="s">
        <v>11</v>
      </c>
    </row>
    <row r="17" spans="2:7">
      <c r="B17" t="s">
        <v>12</v>
      </c>
    </row>
    <row r="19" spans="2:7">
      <c r="C19" t="s">
        <v>13</v>
      </c>
      <c r="E19">
        <v>2</v>
      </c>
      <c r="F19">
        <v>50000</v>
      </c>
      <c r="G19">
        <f>+E19*F19</f>
        <v>100000</v>
      </c>
    </row>
    <row r="20" spans="2:7">
      <c r="F20">
        <v>30000</v>
      </c>
      <c r="G20">
        <v>50</v>
      </c>
    </row>
    <row r="21" spans="2:7">
      <c r="F21">
        <v>100</v>
      </c>
    </row>
    <row r="22" spans="2:7">
      <c r="C22" t="s">
        <v>14</v>
      </c>
    </row>
    <row r="24" spans="2:7">
      <c r="C24" t="s">
        <v>15</v>
      </c>
    </row>
    <row r="25" spans="2:7">
      <c r="E25" t="s">
        <v>16</v>
      </c>
    </row>
    <row r="26" spans="2:7">
      <c r="E26" t="s">
        <v>17</v>
      </c>
    </row>
    <row r="27" spans="2:7">
      <c r="E27" t="s">
        <v>18</v>
      </c>
    </row>
    <row r="28" spans="2:7">
      <c r="E28" t="s">
        <v>19</v>
      </c>
    </row>
    <row r="29" spans="2:7">
      <c r="C29" t="s">
        <v>20</v>
      </c>
    </row>
    <row r="30" spans="2:7">
      <c r="E30" t="s">
        <v>21</v>
      </c>
    </row>
    <row r="32" spans="2:7">
      <c r="B32" t="s">
        <v>22</v>
      </c>
    </row>
    <row r="33" spans="2:12">
      <c r="D33" t="s">
        <v>23</v>
      </c>
      <c r="E33" t="s">
        <v>25</v>
      </c>
    </row>
    <row r="34" spans="2:12">
      <c r="D34" t="s">
        <v>24</v>
      </c>
      <c r="E34" t="s">
        <v>27</v>
      </c>
      <c r="H34" t="s">
        <v>28</v>
      </c>
      <c r="I34" t="s">
        <v>29</v>
      </c>
      <c r="J34" t="s">
        <v>30</v>
      </c>
    </row>
    <row r="35" spans="2:12">
      <c r="D35" t="s">
        <v>26</v>
      </c>
    </row>
    <row r="37" spans="2:12">
      <c r="F37" s="3"/>
      <c r="G37" s="3" t="s">
        <v>35</v>
      </c>
      <c r="H37" s="3" t="s">
        <v>36</v>
      </c>
      <c r="I37" s="3" t="s">
        <v>37</v>
      </c>
      <c r="J37" s="3" t="s">
        <v>28</v>
      </c>
    </row>
    <row r="38" spans="2:12">
      <c r="B38" t="s">
        <v>31</v>
      </c>
      <c r="C38">
        <v>500</v>
      </c>
      <c r="F38" s="3" t="s">
        <v>32</v>
      </c>
      <c r="G38" s="3">
        <v>300</v>
      </c>
      <c r="H38" s="3">
        <f>+G38/G40</f>
        <v>0.6</v>
      </c>
      <c r="I38" s="4">
        <v>0.15</v>
      </c>
      <c r="J38" s="3">
        <f>+H38*I38</f>
        <v>0.09</v>
      </c>
    </row>
    <row r="39" spans="2:12">
      <c r="B39" t="s">
        <v>32</v>
      </c>
      <c r="C39" s="2">
        <v>0.6</v>
      </c>
      <c r="F39" s="3" t="s">
        <v>33</v>
      </c>
      <c r="G39" s="3">
        <v>200</v>
      </c>
      <c r="H39" s="3">
        <f>+G39/G40</f>
        <v>0.4</v>
      </c>
      <c r="I39" s="4">
        <v>0.18</v>
      </c>
      <c r="J39" s="3">
        <f>+H39*I39</f>
        <v>7.1999999999999995E-2</v>
      </c>
    </row>
    <row r="40" spans="2:12">
      <c r="F40" s="3" t="s">
        <v>34</v>
      </c>
      <c r="G40" s="3">
        <v>500</v>
      </c>
      <c r="H40" s="3">
        <f>SUM(H38:H39)</f>
        <v>1</v>
      </c>
      <c r="I40" s="5"/>
      <c r="J40" s="5">
        <f>SUM(J38:J39)</f>
        <v>0.16199999999999998</v>
      </c>
      <c r="K40" t="s">
        <v>38</v>
      </c>
    </row>
    <row r="41" spans="2:12">
      <c r="K41" t="s">
        <v>39</v>
      </c>
      <c r="L41" t="s">
        <v>30</v>
      </c>
    </row>
    <row r="42" spans="2:12">
      <c r="I42" t="s">
        <v>40</v>
      </c>
      <c r="J42">
        <v>150</v>
      </c>
      <c r="K42" s="21">
        <f>+J40+1.5%</f>
        <v>0.17699999999999999</v>
      </c>
    </row>
    <row r="43" spans="2:12">
      <c r="I43" t="s">
        <v>40</v>
      </c>
      <c r="J43">
        <v>600</v>
      </c>
    </row>
    <row r="46" spans="2:12">
      <c r="H46" t="s">
        <v>41</v>
      </c>
      <c r="I46" s="2">
        <v>0.03</v>
      </c>
    </row>
    <row r="47" spans="2:12">
      <c r="H47" t="s">
        <v>42</v>
      </c>
      <c r="I47" s="2">
        <v>0.05</v>
      </c>
    </row>
    <row r="48" spans="2:12">
      <c r="H48" t="s">
        <v>40</v>
      </c>
      <c r="I48">
        <v>200</v>
      </c>
      <c r="J48" s="2">
        <v>0.02</v>
      </c>
    </row>
    <row r="50" spans="1:11">
      <c r="H50" t="s">
        <v>43</v>
      </c>
    </row>
    <row r="51" spans="1:11" ht="15" thickBot="1"/>
    <row r="52" spans="1:11">
      <c r="G52" s="6"/>
      <c r="H52" s="7" t="s">
        <v>44</v>
      </c>
      <c r="J52" s="13"/>
      <c r="K52" s="14" t="s">
        <v>45</v>
      </c>
    </row>
    <row r="53" spans="1:11">
      <c r="G53" s="8" t="s">
        <v>41</v>
      </c>
      <c r="H53" s="9">
        <f>+I46</f>
        <v>0.03</v>
      </c>
      <c r="J53" s="15" t="s">
        <v>41</v>
      </c>
      <c r="K53" s="16">
        <f>+H53</f>
        <v>0.03</v>
      </c>
    </row>
    <row r="54" spans="1:11">
      <c r="G54" s="8" t="s">
        <v>46</v>
      </c>
      <c r="H54" s="10">
        <v>240</v>
      </c>
      <c r="J54" s="15" t="s">
        <v>46</v>
      </c>
      <c r="K54" s="17">
        <v>800</v>
      </c>
    </row>
    <row r="55" spans="1:11">
      <c r="G55" s="8"/>
      <c r="H55" s="10"/>
      <c r="J55" s="15"/>
      <c r="K55" s="17"/>
    </row>
    <row r="56" spans="1:11" ht="15" thickBot="1">
      <c r="G56" s="11" t="s">
        <v>47</v>
      </c>
      <c r="H56" s="12">
        <v>0.06</v>
      </c>
      <c r="J56" s="18" t="s">
        <v>47</v>
      </c>
      <c r="K56" s="19">
        <v>0.1</v>
      </c>
    </row>
    <row r="58" spans="1:11">
      <c r="G58" t="s">
        <v>48</v>
      </c>
      <c r="H58">
        <v>100</v>
      </c>
      <c r="J58" t="s">
        <v>48</v>
      </c>
      <c r="K58">
        <v>100</v>
      </c>
    </row>
    <row r="60" spans="1:11">
      <c r="A60" t="s">
        <v>50</v>
      </c>
      <c r="G60" t="s">
        <v>49</v>
      </c>
      <c r="H60" s="20">
        <f>+H53+2.4%</f>
        <v>5.3999999999999999E-2</v>
      </c>
      <c r="J60" t="s">
        <v>49</v>
      </c>
      <c r="K60" s="20">
        <f>+K53+8%</f>
        <v>0.11</v>
      </c>
    </row>
    <row r="62" spans="1:11">
      <c r="A62" t="s">
        <v>51</v>
      </c>
    </row>
    <row r="63" spans="1:11">
      <c r="A63" t="s">
        <v>50</v>
      </c>
      <c r="C63" t="s">
        <v>52</v>
      </c>
    </row>
    <row r="64" spans="1:11">
      <c r="A64" t="s">
        <v>53</v>
      </c>
      <c r="C64">
        <v>0.8</v>
      </c>
    </row>
    <row r="66" spans="1:9" ht="20">
      <c r="A66" s="3"/>
      <c r="B66" s="23"/>
      <c r="C66" s="24">
        <v>0</v>
      </c>
      <c r="D66" s="23">
        <v>1</v>
      </c>
      <c r="E66" s="23">
        <v>2</v>
      </c>
      <c r="F66" s="23">
        <v>3</v>
      </c>
      <c r="G66" s="23">
        <v>4</v>
      </c>
      <c r="H66" s="23">
        <v>5</v>
      </c>
    </row>
    <row r="67" spans="1:9" ht="20">
      <c r="A67" s="3"/>
      <c r="B67" s="23" t="s">
        <v>16</v>
      </c>
      <c r="C67" s="24"/>
      <c r="D67" s="23">
        <f>+D68*D69</f>
        <v>300</v>
      </c>
      <c r="E67" s="23">
        <f t="shared" ref="E67:H67" si="0">+E68*E69</f>
        <v>300</v>
      </c>
      <c r="F67" s="23">
        <f t="shared" si="0"/>
        <v>300</v>
      </c>
      <c r="G67" s="23">
        <f t="shared" si="0"/>
        <v>300</v>
      </c>
      <c r="H67" s="23">
        <f t="shared" si="0"/>
        <v>300</v>
      </c>
    </row>
    <row r="68" spans="1:9" ht="20">
      <c r="A68" s="3"/>
      <c r="B68" s="23" t="s">
        <v>58</v>
      </c>
      <c r="C68" s="24"/>
      <c r="D68" s="23">
        <v>100</v>
      </c>
      <c r="E68" s="23">
        <v>100</v>
      </c>
      <c r="F68" s="23">
        <v>100</v>
      </c>
      <c r="G68" s="23">
        <v>100</v>
      </c>
      <c r="H68" s="23">
        <v>100</v>
      </c>
    </row>
    <row r="69" spans="1:9" ht="20">
      <c r="A69" s="3"/>
      <c r="B69" s="23" t="s">
        <v>59</v>
      </c>
      <c r="C69" s="24"/>
      <c r="D69" s="23">
        <v>3</v>
      </c>
      <c r="E69" s="23">
        <v>3</v>
      </c>
      <c r="F69" s="23">
        <v>3</v>
      </c>
      <c r="G69" s="23">
        <v>3</v>
      </c>
      <c r="H69" s="23">
        <v>3</v>
      </c>
    </row>
    <row r="70" spans="1:9" ht="20">
      <c r="A70" s="3"/>
      <c r="B70" s="23" t="s">
        <v>54</v>
      </c>
      <c r="C70" s="24"/>
      <c r="D70" s="23">
        <v>80</v>
      </c>
      <c r="E70" s="23">
        <v>80</v>
      </c>
      <c r="F70" s="23">
        <v>80</v>
      </c>
      <c r="G70" s="23">
        <v>80</v>
      </c>
      <c r="H70" s="23">
        <v>80</v>
      </c>
    </row>
    <row r="71" spans="1:9" ht="20">
      <c r="A71" s="3"/>
      <c r="B71" s="23" t="s">
        <v>55</v>
      </c>
      <c r="C71" s="24"/>
      <c r="D71" s="23">
        <v>40</v>
      </c>
      <c r="E71" s="23">
        <v>40</v>
      </c>
      <c r="F71" s="23">
        <v>40</v>
      </c>
      <c r="G71" s="23">
        <v>40</v>
      </c>
      <c r="H71" s="23">
        <v>40</v>
      </c>
    </row>
    <row r="72" spans="1:9" ht="20">
      <c r="A72" s="3"/>
      <c r="B72" s="23" t="s">
        <v>56</v>
      </c>
      <c r="C72" s="24">
        <v>-300</v>
      </c>
      <c r="D72" s="23"/>
      <c r="E72" s="23"/>
      <c r="F72" s="23"/>
      <c r="G72" s="23"/>
      <c r="H72" s="23"/>
    </row>
    <row r="73" spans="1:9" ht="23">
      <c r="A73" s="3"/>
      <c r="B73" s="22" t="s">
        <v>57</v>
      </c>
      <c r="C73" s="25">
        <f>+C72</f>
        <v>-300</v>
      </c>
      <c r="D73" s="22">
        <f>+D67-D70-D71</f>
        <v>180</v>
      </c>
      <c r="E73" s="22">
        <f t="shared" ref="E73:H73" si="1">+E67-E70-E71</f>
        <v>180</v>
      </c>
      <c r="F73" s="22">
        <f t="shared" si="1"/>
        <v>180</v>
      </c>
      <c r="G73" s="22">
        <f t="shared" si="1"/>
        <v>180</v>
      </c>
      <c r="H73" s="22">
        <f t="shared" si="1"/>
        <v>180</v>
      </c>
    </row>
    <row r="74" spans="1:9" ht="23">
      <c r="A74" s="27" t="s">
        <v>28</v>
      </c>
      <c r="B74" s="27">
        <f>+J40</f>
        <v>0.16199999999999998</v>
      </c>
    </row>
    <row r="76" spans="1:9" ht="23">
      <c r="A76" s="28" t="s">
        <v>23</v>
      </c>
      <c r="B76" s="29">
        <f>+NPV(B74,D73:H73)+C73</f>
        <v>286.63362497134528</v>
      </c>
    </row>
    <row r="77" spans="1:9" ht="23">
      <c r="A77" s="28" t="s">
        <v>24</v>
      </c>
      <c r="B77" s="30">
        <f>+IRR(C73:H73)</f>
        <v>0.52795617541817519</v>
      </c>
    </row>
    <row r="79" spans="1:9" ht="15">
      <c r="B79" s="31" t="s">
        <v>60</v>
      </c>
      <c r="C79" s="31"/>
      <c r="D79" s="31"/>
    </row>
    <row r="80" spans="1:9" ht="20">
      <c r="B80" s="3"/>
      <c r="C80" s="23"/>
      <c r="D80" s="24">
        <v>0</v>
      </c>
      <c r="E80" s="23">
        <v>1</v>
      </c>
      <c r="F80" s="23">
        <v>2</v>
      </c>
      <c r="G80" s="23">
        <v>3</v>
      </c>
      <c r="H80" s="23">
        <v>4</v>
      </c>
      <c r="I80" s="23">
        <v>5</v>
      </c>
    </row>
    <row r="81" spans="2:11" ht="20">
      <c r="B81" s="3"/>
      <c r="C81" s="23" t="s">
        <v>16</v>
      </c>
      <c r="D81" s="24"/>
      <c r="E81" s="23">
        <f>+E82*E83</f>
        <v>303.59999999999997</v>
      </c>
      <c r="F81" s="23">
        <f t="shared" ref="F81" si="2">+F82*F83</f>
        <v>303.59999999999997</v>
      </c>
      <c r="G81" s="23">
        <f t="shared" ref="G81" si="3">+G82*G83</f>
        <v>303.59999999999997</v>
      </c>
      <c r="H81" s="23">
        <f t="shared" ref="H81:I81" si="4">+H82*H83</f>
        <v>303.59999999999997</v>
      </c>
      <c r="I81" s="23">
        <f t="shared" si="4"/>
        <v>303.59999999999997</v>
      </c>
    </row>
    <row r="82" spans="2:11" ht="20">
      <c r="B82" s="3"/>
      <c r="C82" s="23" t="s">
        <v>58</v>
      </c>
      <c r="D82" s="24"/>
      <c r="E82" s="23">
        <f>100*0.88</f>
        <v>88</v>
      </c>
      <c r="F82" s="23">
        <f t="shared" ref="F82:I82" si="5">100*0.88</f>
        <v>88</v>
      </c>
      <c r="G82" s="23">
        <f t="shared" si="5"/>
        <v>88</v>
      </c>
      <c r="H82" s="23">
        <f t="shared" si="5"/>
        <v>88</v>
      </c>
      <c r="I82" s="23">
        <f t="shared" si="5"/>
        <v>88</v>
      </c>
    </row>
    <row r="83" spans="2:11" ht="20">
      <c r="B83" s="3"/>
      <c r="C83" s="23" t="s">
        <v>4</v>
      </c>
      <c r="D83" s="24"/>
      <c r="E83" s="23">
        <f>3*1.15</f>
        <v>3.4499999999999997</v>
      </c>
      <c r="F83" s="23">
        <f t="shared" ref="F83:I83" si="6">3*1.15</f>
        <v>3.4499999999999997</v>
      </c>
      <c r="G83" s="23">
        <f t="shared" si="6"/>
        <v>3.4499999999999997</v>
      </c>
      <c r="H83" s="23">
        <f t="shared" si="6"/>
        <v>3.4499999999999997</v>
      </c>
      <c r="I83" s="23">
        <f t="shared" si="6"/>
        <v>3.4499999999999997</v>
      </c>
      <c r="J83">
        <f>0.15*0.8</f>
        <v>0.12</v>
      </c>
    </row>
    <row r="84" spans="2:11" ht="20">
      <c r="B84" s="3"/>
      <c r="C84" s="23" t="s">
        <v>54</v>
      </c>
      <c r="D84" s="24"/>
      <c r="E84" s="23">
        <v>80</v>
      </c>
      <c r="F84" s="23">
        <v>80</v>
      </c>
      <c r="G84" s="23">
        <v>80</v>
      </c>
      <c r="H84" s="23">
        <v>80</v>
      </c>
      <c r="I84" s="23">
        <v>80</v>
      </c>
    </row>
    <row r="85" spans="2:11" ht="20">
      <c r="B85" s="3"/>
      <c r="C85" s="23" t="s">
        <v>55</v>
      </c>
      <c r="D85" s="24"/>
      <c r="E85" s="23">
        <v>40</v>
      </c>
      <c r="F85" s="23">
        <v>40</v>
      </c>
      <c r="G85" s="23">
        <v>40</v>
      </c>
      <c r="H85" s="23">
        <v>40</v>
      </c>
      <c r="I85" s="23">
        <v>40</v>
      </c>
    </row>
    <row r="86" spans="2:11" ht="20">
      <c r="B86" s="3"/>
      <c r="C86" s="23" t="s">
        <v>56</v>
      </c>
      <c r="D86" s="24">
        <v>-300</v>
      </c>
      <c r="E86" s="23"/>
      <c r="F86" s="23"/>
      <c r="G86" s="23"/>
      <c r="H86" s="23"/>
      <c r="I86" s="23"/>
    </row>
    <row r="87" spans="2:11" ht="23">
      <c r="B87" s="3"/>
      <c r="C87" s="22" t="s">
        <v>57</v>
      </c>
      <c r="D87" s="25">
        <f>+D86</f>
        <v>-300</v>
      </c>
      <c r="E87" s="22">
        <f>+E81-E84-E85</f>
        <v>183.59999999999997</v>
      </c>
      <c r="F87" s="22">
        <f t="shared" ref="F87:H87" si="7">+F81-F84-F85</f>
        <v>183.59999999999997</v>
      </c>
      <c r="G87" s="22">
        <f t="shared" si="7"/>
        <v>183.59999999999997</v>
      </c>
      <c r="H87" s="22">
        <f t="shared" si="7"/>
        <v>183.59999999999997</v>
      </c>
      <c r="I87" s="22">
        <f t="shared" ref="I87" si="8">+I81-I84-I85</f>
        <v>183.59999999999997</v>
      </c>
    </row>
    <row r="89" spans="2:11" ht="20">
      <c r="B89" t="s">
        <v>61</v>
      </c>
      <c r="C89" s="32" t="s">
        <v>62</v>
      </c>
    </row>
    <row r="90" spans="2:11" ht="20">
      <c r="C90" s="32" t="s">
        <v>63</v>
      </c>
      <c r="F90" s="33">
        <v>0.15</v>
      </c>
    </row>
    <row r="92" spans="2:11" ht="18">
      <c r="B92" s="34" t="s">
        <v>64</v>
      </c>
      <c r="C92" s="35">
        <f>+NPV(J40,E87:I87)+D87</f>
        <v>298.36629747077211</v>
      </c>
    </row>
    <row r="93" spans="2:11" ht="18">
      <c r="B93" s="34" t="s">
        <v>24</v>
      </c>
      <c r="C93" s="36">
        <f>+IRR(D87:I87)</f>
        <v>0.54174260308627886</v>
      </c>
    </row>
    <row r="94" spans="2:11">
      <c r="F94" t="s">
        <v>65</v>
      </c>
      <c r="H94" t="s">
        <v>66</v>
      </c>
      <c r="J94" t="s">
        <v>67</v>
      </c>
    </row>
    <row r="96" spans="2:11" ht="20">
      <c r="B96" s="3"/>
      <c r="C96" s="23"/>
      <c r="D96" s="24">
        <v>0</v>
      </c>
      <c r="E96" s="23">
        <v>1</v>
      </c>
      <c r="F96" s="23">
        <v>2</v>
      </c>
      <c r="G96" s="23">
        <v>3</v>
      </c>
      <c r="H96" s="23">
        <v>4</v>
      </c>
      <c r="I96" s="23">
        <v>5</v>
      </c>
      <c r="J96" t="s">
        <v>68</v>
      </c>
      <c r="K96" s="37">
        <v>1.5</v>
      </c>
    </row>
    <row r="97" spans="2:9" ht="20">
      <c r="B97" s="3"/>
      <c r="C97" s="23" t="s">
        <v>16</v>
      </c>
      <c r="D97" s="24"/>
      <c r="E97" s="23">
        <f>+E98*E99</f>
        <v>1000000</v>
      </c>
      <c r="F97" s="23">
        <f t="shared" ref="F97" si="9">+F98*F99</f>
        <v>1000000</v>
      </c>
      <c r="G97" s="23">
        <f t="shared" ref="G97" si="10">+G98*G99</f>
        <v>1000000</v>
      </c>
      <c r="H97" s="23">
        <f t="shared" ref="H97" si="11">+H98*H99</f>
        <v>1000000</v>
      </c>
      <c r="I97" s="23">
        <f t="shared" ref="I97" si="12">+I98*I99</f>
        <v>1000000</v>
      </c>
    </row>
    <row r="98" spans="2:9" ht="20">
      <c r="B98" s="3"/>
      <c r="C98" s="23" t="s">
        <v>58</v>
      </c>
      <c r="D98" s="24"/>
      <c r="E98" s="23">
        <v>10000</v>
      </c>
      <c r="F98" s="23">
        <v>10000</v>
      </c>
      <c r="G98" s="23">
        <v>10000</v>
      </c>
      <c r="H98" s="23">
        <v>10000</v>
      </c>
      <c r="I98" s="23">
        <v>10000</v>
      </c>
    </row>
    <row r="99" spans="2:9" ht="20">
      <c r="B99" s="3"/>
      <c r="C99" s="23" t="s">
        <v>59</v>
      </c>
      <c r="D99" s="24"/>
      <c r="E99" s="23">
        <v>100</v>
      </c>
      <c r="F99" s="23">
        <v>100</v>
      </c>
      <c r="G99" s="23">
        <v>100</v>
      </c>
      <c r="H99" s="23">
        <v>100</v>
      </c>
      <c r="I99" s="23">
        <v>100</v>
      </c>
    </row>
    <row r="100" spans="2:9" ht="20">
      <c r="B100" s="3"/>
      <c r="C100" s="23" t="s">
        <v>54</v>
      </c>
      <c r="D100" s="24"/>
      <c r="E100" s="23">
        <v>500000</v>
      </c>
      <c r="F100" s="23">
        <v>500000</v>
      </c>
      <c r="G100" s="23">
        <v>500000</v>
      </c>
      <c r="H100" s="23">
        <v>500000</v>
      </c>
      <c r="I100" s="23">
        <v>500000</v>
      </c>
    </row>
    <row r="101" spans="2:9" ht="20">
      <c r="B101" s="3"/>
      <c r="C101" s="23" t="s">
        <v>55</v>
      </c>
      <c r="D101" s="24"/>
      <c r="E101" s="23">
        <v>100000</v>
      </c>
      <c r="F101" s="23">
        <v>100000</v>
      </c>
      <c r="G101" s="23">
        <v>100000</v>
      </c>
      <c r="H101" s="23">
        <v>100000</v>
      </c>
      <c r="I101" s="23">
        <v>100000</v>
      </c>
    </row>
    <row r="102" spans="2:9" ht="20">
      <c r="B102" s="3"/>
      <c r="C102" s="23" t="s">
        <v>56</v>
      </c>
      <c r="D102" s="24">
        <v>-500000</v>
      </c>
      <c r="E102" s="23"/>
      <c r="F102" s="23"/>
      <c r="G102" s="23"/>
      <c r="H102" s="23"/>
      <c r="I102" s="23"/>
    </row>
    <row r="103" spans="2:9" ht="23">
      <c r="B103" s="3"/>
      <c r="C103" s="22" t="s">
        <v>57</v>
      </c>
      <c r="D103" s="25">
        <f>+D102</f>
        <v>-500000</v>
      </c>
      <c r="E103" s="22">
        <f>+E97-E100-E101</f>
        <v>400000</v>
      </c>
      <c r="F103" s="22">
        <f t="shared" ref="F103:I103" si="13">+F97-F100-F101</f>
        <v>400000</v>
      </c>
      <c r="G103" s="22">
        <f t="shared" si="13"/>
        <v>400000</v>
      </c>
      <c r="H103" s="22">
        <f t="shared" si="13"/>
        <v>400000</v>
      </c>
      <c r="I103" s="22">
        <f t="shared" si="13"/>
        <v>400000</v>
      </c>
    </row>
    <row r="105" spans="2:9" ht="20">
      <c r="C105" s="26"/>
      <c r="D105" s="26"/>
    </row>
    <row r="106" spans="2:9" ht="20">
      <c r="C106" s="41" t="s">
        <v>64</v>
      </c>
      <c r="D106" s="42">
        <f>+NPV(20%,E103:I103)+D103</f>
        <v>696244.85596707836</v>
      </c>
    </row>
    <row r="107" spans="2:9" ht="20">
      <c r="C107" s="41" t="s">
        <v>24</v>
      </c>
      <c r="D107" s="43">
        <f>+IRR(D103:I103)</f>
        <v>0.75146141441437941</v>
      </c>
    </row>
    <row r="108" spans="2:9" ht="15">
      <c r="F108" s="31" t="s">
        <v>69</v>
      </c>
      <c r="G108" s="31"/>
    </row>
    <row r="110" spans="2:9" ht="20">
      <c r="C110" s="23"/>
      <c r="D110" s="24">
        <v>0</v>
      </c>
      <c r="E110" s="23">
        <v>1</v>
      </c>
      <c r="F110" s="23">
        <v>2</v>
      </c>
      <c r="G110" s="23">
        <v>3</v>
      </c>
      <c r="H110" s="23">
        <v>4</v>
      </c>
      <c r="I110" s="23">
        <v>5</v>
      </c>
    </row>
    <row r="111" spans="2:9" ht="20">
      <c r="C111" s="23" t="s">
        <v>16</v>
      </c>
      <c r="D111" s="24"/>
      <c r="E111" s="23">
        <f>+E112*E113</f>
        <v>891249.99999999988</v>
      </c>
      <c r="F111" s="23">
        <f t="shared" ref="F111" si="14">+F112*F113</f>
        <v>891249.99999999988</v>
      </c>
      <c r="G111" s="23">
        <f t="shared" ref="G111" si="15">+G112*G113</f>
        <v>891249.99999999988</v>
      </c>
      <c r="H111" s="23">
        <f t="shared" ref="H111" si="16">+H112*H113</f>
        <v>891249.99999999988</v>
      </c>
      <c r="I111" s="23">
        <f t="shared" ref="I111" si="17">+I112*I113</f>
        <v>891249.99999999988</v>
      </c>
    </row>
    <row r="112" spans="2:9" ht="20">
      <c r="C112" s="23" t="s">
        <v>58</v>
      </c>
      <c r="D112" s="24"/>
      <c r="E112" s="23">
        <f>10000*(1-$E$120)</f>
        <v>7750</v>
      </c>
      <c r="F112" s="23">
        <f t="shared" ref="F112:I112" si="18">10000*(1-$E$120)</f>
        <v>7750</v>
      </c>
      <c r="G112" s="23">
        <f t="shared" si="18"/>
        <v>7750</v>
      </c>
      <c r="H112" s="23">
        <f t="shared" si="18"/>
        <v>7750</v>
      </c>
      <c r="I112" s="23">
        <f t="shared" si="18"/>
        <v>7750</v>
      </c>
    </row>
    <row r="113" spans="2:9" ht="20">
      <c r="C113" s="23" t="s">
        <v>59</v>
      </c>
      <c r="D113" s="24"/>
      <c r="E113" s="23">
        <f>100*1.15</f>
        <v>114.99999999999999</v>
      </c>
      <c r="F113" s="23">
        <f t="shared" ref="F113:I113" si="19">100*1.15</f>
        <v>114.99999999999999</v>
      </c>
      <c r="G113" s="23">
        <f t="shared" si="19"/>
        <v>114.99999999999999</v>
      </c>
      <c r="H113" s="23">
        <f t="shared" si="19"/>
        <v>114.99999999999999</v>
      </c>
      <c r="I113" s="23">
        <f t="shared" si="19"/>
        <v>114.99999999999999</v>
      </c>
    </row>
    <row r="114" spans="2:9" ht="20">
      <c r="C114" s="23" t="s">
        <v>54</v>
      </c>
      <c r="D114" s="24"/>
      <c r="E114" s="23">
        <v>500000</v>
      </c>
      <c r="F114" s="23">
        <v>500000</v>
      </c>
      <c r="G114" s="23">
        <v>500000</v>
      </c>
      <c r="H114" s="23">
        <v>500000</v>
      </c>
      <c r="I114" s="23">
        <v>500000</v>
      </c>
    </row>
    <row r="115" spans="2:9" ht="20">
      <c r="C115" s="23" t="s">
        <v>55</v>
      </c>
      <c r="D115" s="24"/>
      <c r="E115" s="23">
        <v>100000</v>
      </c>
      <c r="F115" s="23">
        <v>100000</v>
      </c>
      <c r="G115" s="23">
        <v>100000</v>
      </c>
      <c r="H115" s="23">
        <v>100000</v>
      </c>
      <c r="I115" s="23">
        <v>100000</v>
      </c>
    </row>
    <row r="116" spans="2:9" ht="20">
      <c r="C116" s="23" t="s">
        <v>56</v>
      </c>
      <c r="D116" s="24">
        <v>-500000</v>
      </c>
      <c r="E116" s="23"/>
      <c r="F116" s="23"/>
      <c r="G116" s="23"/>
      <c r="H116" s="23"/>
      <c r="I116" s="23"/>
    </row>
    <row r="117" spans="2:9" ht="23">
      <c r="C117" s="22" t="s">
        <v>57</v>
      </c>
      <c r="D117" s="25">
        <f>+D116</f>
        <v>-500000</v>
      </c>
      <c r="E117" s="22">
        <f>+E111-E114-E115</f>
        <v>291249.99999999988</v>
      </c>
      <c r="F117" s="22">
        <f t="shared" ref="F117:I117" si="20">+F111-F114-F115</f>
        <v>291249.99999999988</v>
      </c>
      <c r="G117" s="22">
        <f t="shared" si="20"/>
        <v>291249.99999999988</v>
      </c>
      <c r="H117" s="22">
        <f t="shared" si="20"/>
        <v>291249.99999999988</v>
      </c>
      <c r="I117" s="22">
        <f t="shared" si="20"/>
        <v>291249.99999999988</v>
      </c>
    </row>
    <row r="120" spans="2:9">
      <c r="E120">
        <f>0.15*1.5</f>
        <v>0.22499999999999998</v>
      </c>
    </row>
    <row r="121" spans="2:9" ht="20">
      <c r="C121" s="38" t="s">
        <v>23</v>
      </c>
      <c r="D121" s="39">
        <f>+NPV(20%,E117:I117)+D117</f>
        <v>371015.78575102845</v>
      </c>
    </row>
    <row r="122" spans="2:9" ht="20">
      <c r="C122" s="38" t="s">
        <v>24</v>
      </c>
      <c r="D122" s="40">
        <f>+IRR(D117:I117)</f>
        <v>0.50774129241989252</v>
      </c>
      <c r="F122" t="s">
        <v>70</v>
      </c>
    </row>
    <row r="128" spans="2:9">
      <c r="B128" s="44"/>
      <c r="C128" s="44">
        <v>0</v>
      </c>
      <c r="D128" s="44">
        <v>1</v>
      </c>
      <c r="E128" s="44">
        <v>2</v>
      </c>
      <c r="F128" s="44">
        <v>3</v>
      </c>
    </row>
    <row r="129" spans="2:8" ht="20">
      <c r="B129" s="23" t="s">
        <v>71</v>
      </c>
      <c r="C129" s="23"/>
      <c r="D129" s="23">
        <f>+D130*D131</f>
        <v>400000</v>
      </c>
      <c r="E129" s="23">
        <f t="shared" ref="E129:F129" si="21">+E130*E131</f>
        <v>400000</v>
      </c>
      <c r="F129" s="23">
        <f t="shared" si="21"/>
        <v>400000</v>
      </c>
    </row>
    <row r="130" spans="2:8" ht="20">
      <c r="B130" s="23" t="s">
        <v>58</v>
      </c>
      <c r="C130" s="23"/>
      <c r="D130" s="23">
        <f>1000*0.8</f>
        <v>800</v>
      </c>
      <c r="E130" s="23">
        <f t="shared" ref="E130:F130" si="22">1000*0.8</f>
        <v>800</v>
      </c>
      <c r="F130" s="23">
        <f t="shared" si="22"/>
        <v>800</v>
      </c>
    </row>
    <row r="131" spans="2:8" ht="20">
      <c r="B131" s="23" t="s">
        <v>4</v>
      </c>
      <c r="C131" s="23"/>
      <c r="D131" s="23">
        <v>500</v>
      </c>
      <c r="E131" s="23">
        <v>500</v>
      </c>
      <c r="F131" s="23">
        <v>500</v>
      </c>
    </row>
    <row r="132" spans="2:8" ht="20">
      <c r="B132" s="23" t="s">
        <v>54</v>
      </c>
      <c r="C132" s="23"/>
      <c r="D132" s="23">
        <v>300000</v>
      </c>
      <c r="E132" s="23">
        <v>300000</v>
      </c>
      <c r="F132" s="23">
        <v>300000</v>
      </c>
    </row>
    <row r="133" spans="2:8" ht="20">
      <c r="B133" s="23" t="s">
        <v>55</v>
      </c>
      <c r="C133" s="23"/>
      <c r="D133" s="23">
        <v>100000</v>
      </c>
      <c r="E133" s="23">
        <v>100000</v>
      </c>
      <c r="F133" s="23">
        <v>100000</v>
      </c>
    </row>
    <row r="134" spans="2:8" ht="20">
      <c r="B134" s="23" t="s">
        <v>56</v>
      </c>
      <c r="C134" s="23">
        <v>-150000</v>
      </c>
      <c r="D134" s="23"/>
      <c r="E134" s="23"/>
      <c r="F134" s="23"/>
    </row>
    <row r="135" spans="2:8" ht="20">
      <c r="B135" s="23" t="s">
        <v>72</v>
      </c>
      <c r="C135" s="23">
        <f>+C134</f>
        <v>-150000</v>
      </c>
      <c r="D135" s="23">
        <f>+D129-D132-D133</f>
        <v>0</v>
      </c>
      <c r="E135" s="23">
        <f t="shared" ref="E135:F135" si="23">+E129-E132-E133</f>
        <v>0</v>
      </c>
      <c r="F135" s="23">
        <f t="shared" si="23"/>
        <v>0</v>
      </c>
    </row>
    <row r="138" spans="2:8" ht="20">
      <c r="B138" t="s">
        <v>73</v>
      </c>
      <c r="D138" s="66">
        <v>2</v>
      </c>
    </row>
    <row r="139" spans="2:8" ht="15" thickBot="1">
      <c r="B139" t="s">
        <v>51</v>
      </c>
      <c r="D139" t="s">
        <v>74</v>
      </c>
    </row>
    <row r="140" spans="2:8" ht="19" thickBot="1">
      <c r="B140" s="45" t="s">
        <v>4</v>
      </c>
      <c r="C140" s="46"/>
      <c r="D140" s="47">
        <v>500</v>
      </c>
      <c r="E140" t="s">
        <v>75</v>
      </c>
      <c r="F140" t="s">
        <v>4</v>
      </c>
      <c r="H140">
        <v>500</v>
      </c>
    </row>
    <row r="141" spans="2:8" ht="20">
      <c r="B141" s="48"/>
      <c r="C141" s="49"/>
      <c r="D141" s="50"/>
      <c r="F141" s="56"/>
      <c r="G141" s="57"/>
      <c r="H141" s="58"/>
    </row>
    <row r="142" spans="2:8" ht="20">
      <c r="B142" s="48" t="s">
        <v>76</v>
      </c>
      <c r="C142" s="51">
        <v>0.15</v>
      </c>
      <c r="D142" s="50"/>
      <c r="F142" s="59" t="s">
        <v>76</v>
      </c>
      <c r="G142" s="60">
        <v>0.15</v>
      </c>
      <c r="H142" s="61"/>
    </row>
    <row r="143" spans="2:8" ht="20">
      <c r="B143" s="48" t="s">
        <v>23</v>
      </c>
      <c r="C143" s="52">
        <f>+NPV(C142,D135:F135)+C135</f>
        <v>-150000</v>
      </c>
      <c r="D143" s="50"/>
      <c r="F143" s="59" t="s">
        <v>23</v>
      </c>
      <c r="G143" s="60">
        <v>78322.511712007923</v>
      </c>
      <c r="H143" s="61"/>
    </row>
    <row r="144" spans="2:8" ht="21" thickBot="1">
      <c r="B144" s="48" t="s">
        <v>24</v>
      </c>
      <c r="C144" s="51" t="e">
        <f>+IRR(C135:F135)</f>
        <v>#NUM!</v>
      </c>
      <c r="D144" s="50"/>
      <c r="F144" s="62" t="s">
        <v>24</v>
      </c>
      <c r="G144" s="63">
        <v>0.4463115141462371</v>
      </c>
      <c r="H144" s="64"/>
    </row>
    <row r="145" spans="2:4" ht="19" thickBot="1">
      <c r="B145" s="53"/>
      <c r="C145" s="54"/>
      <c r="D145" s="55"/>
    </row>
    <row r="147" spans="2:4" ht="18">
      <c r="B147" s="65" t="s">
        <v>77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Apple</cp:lastModifiedBy>
  <dcterms:created xsi:type="dcterms:W3CDTF">2013-10-14T04:52:32Z</dcterms:created>
  <dcterms:modified xsi:type="dcterms:W3CDTF">2013-10-14T11:19:02Z</dcterms:modified>
</cp:coreProperties>
</file>